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liste" sheetId="1" state="visible" r:id="rId1"/>
  </sheets>
  <definedNames>
    <definedName name="_xlnm.Print_Area" localSheetId="0">'Timeliste'!$A$1:$J$56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[$-414]mmmm yyyy"/>
    <numFmt numFmtId="165" formatCode="+0.00;-0.00;0.00;@"/>
    <numFmt numFmtId="166" formatCode="yyyy-mm-dd"/>
    <numFmt numFmtId="167" formatCode="[$-414]ddd"/>
    <numFmt numFmtId="168" formatCode="0.##;;0"/>
    <numFmt numFmtId="169" formatCode="&quot;= &quot;0.##&quot; t/uke&quot;"/>
    <numFmt numFmtId="170" formatCode="[$-414]dd.mm."/>
    <numFmt numFmtId="171" formatCode="hh:mm"/>
    <numFmt numFmtId="172" formatCode="0;;;@"/>
    <numFmt numFmtId="173" formatCode="0.00;-0.00;;@"/>
  </numFmts>
  <fonts count="21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FFFFFF"/>
      </left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right" vertical="center" readingOrder="1"/>
    </xf>
    <xf numFmtId="0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left" vertical="center" wrapText="1" readingOrder="1"/>
    </xf>
    <xf numFmtId="165" fontId="5" fillId="0" borderId="1" applyAlignment="1" pivotButton="0" quotePrefix="0" xfId="0">
      <alignment horizontal="center" vertical="center" readingOrder="1"/>
    </xf>
    <xf numFmtId="167" fontId="7" fillId="0" borderId="0" applyAlignment="1" pivotButton="0" quotePrefix="0" xfId="0">
      <alignment horizontal="center" vertical="center" readingOrder="1"/>
    </xf>
    <xf numFmtId="168" fontId="8" fillId="0" borderId="2" applyAlignment="1" pivotButton="0" quotePrefix="0" xfId="0">
      <alignment horizontal="center" vertical="center" readingOrder="1"/>
    </xf>
    <xf numFmtId="169" fontId="4" fillId="0" borderId="0" applyAlignment="1" pivotButton="0" quotePrefix="0" xfId="0">
      <alignment horizontal="left" vertical="center" readingOrder="1"/>
    </xf>
    <xf numFmtId="0" fontId="9" fillId="3" borderId="3" applyAlignment="1" pivotButton="0" quotePrefix="0" xfId="0">
      <alignment horizontal="center" vertical="center" wrapText="1" readingOrder="1"/>
    </xf>
    <xf numFmtId="170" fontId="10" fillId="0" borderId="4" applyAlignment="1" pivotButton="0" quotePrefix="0" xfId="0">
      <alignment horizontal="center" vertical="center" readingOrder="1"/>
    </xf>
    <xf numFmtId="167" fontId="2" fillId="0" borderId="4" applyAlignment="1" pivotButton="0" quotePrefix="0" xfId="0">
      <alignment horizontal="center" vertical="center" readingOrder="1"/>
    </xf>
    <xf numFmtId="171" fontId="0" fillId="0" borderId="4" applyAlignment="1" pivotButton="0" quotePrefix="0" xfId="0">
      <alignment horizontal="center" vertical="center" readingOrder="1"/>
    </xf>
    <xf numFmtId="172" fontId="0" fillId="0" borderId="4" applyAlignment="1" pivotButton="0" quotePrefix="0" xfId="0">
      <alignment horizontal="center" vertical="center" readingOrder="1"/>
    </xf>
    <xf numFmtId="173" fontId="10" fillId="4" borderId="4" applyAlignment="1" pivotButton="0" quotePrefix="0" xfId="0">
      <alignment horizontal="center" vertical="center" readingOrder="1"/>
    </xf>
    <xf numFmtId="0" fontId="11" fillId="0" borderId="4" applyAlignment="1" pivotButton="0" quotePrefix="0" xfId="0">
      <alignment horizontal="left" vertical="center" indent="1" readingOrder="1"/>
    </xf>
    <xf numFmtId="173" fontId="2" fillId="4" borderId="4" applyAlignment="1" pivotButton="0" quotePrefix="0" xfId="0">
      <alignment horizontal="center" vertical="center" readingOrder="1"/>
    </xf>
    <xf numFmtId="165" fontId="8" fillId="4" borderId="4" applyAlignment="1" pivotButton="0" quotePrefix="0" xfId="0">
      <alignment horizontal="center" vertical="center" readingOrder="1"/>
    </xf>
    <xf numFmtId="0" fontId="0" fillId="0" borderId="4" applyAlignment="1" pivotButton="0" quotePrefix="0" xfId="0">
      <alignment horizontal="left" vertical="center" readingOrder="1"/>
    </xf>
    <xf numFmtId="0" fontId="12" fillId="2" borderId="5" applyAlignment="1" pivotButton="0" quotePrefix="0" xfId="0">
      <alignment horizontal="right" vertical="center" readingOrder="1"/>
    </xf>
    <xf numFmtId="0" fontId="12" fillId="2" borderId="5" pivotButton="0" quotePrefix="0" xfId="0"/>
    <xf numFmtId="2" fontId="12" fillId="2" borderId="5" applyAlignment="1" pivotButton="0" quotePrefix="0" xfId="0">
      <alignment horizontal="center" vertical="center" readingOrder="1"/>
    </xf>
    <xf numFmtId="165" fontId="12" fillId="2" borderId="5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6" applyAlignment="1" pivotButton="0" quotePrefix="0" xfId="0">
      <alignment horizontal="left" vertical="center" readingOrder="1"/>
    </xf>
    <xf numFmtId="0" fontId="0" fillId="0" borderId="6" pivotButton="0" quotePrefix="0" xfId="0"/>
    <xf numFmtId="2" fontId="8" fillId="4" borderId="6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8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5" fontId="8" fillId="4" borderId="6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8" fillId="4" borderId="6" applyAlignment="1" pivotButton="0" quotePrefix="0" xfId="0">
      <alignment horizontal="center" vertical="center" readingOrder="1"/>
    </xf>
    <xf numFmtId="0" fontId="14" fillId="0" borderId="6" applyAlignment="1" pivotButton="0" quotePrefix="0" xfId="0">
      <alignment horizontal="left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0" fillId="0" borderId="8" pivotButton="0" quotePrefix="0" xfId="0"/>
    <xf numFmtId="0" fontId="7" fillId="0" borderId="0" applyAlignment="1" pivotButton="0" quotePrefix="0" xfId="0">
      <alignment horizontal="left" vertical="top" readingOrder="1"/>
    </xf>
    <xf numFmtId="0" fontId="20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8"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no/?utm_source=template&amp;utm_medium=xlsx&amp;utm_campaign=month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Månedlig timeliste</t>
        </is>
      </c>
      <c r="H1" s="2">
        <f>IF(OR($H$4="",$L$13=""),"",DATE($H$4,$L$13,1))</f>
        <v/>
      </c>
      <c r="L1" t="inlineStr">
        <is>
          <t>Januar</t>
        </is>
      </c>
    </row>
    <row r="2" ht="30" customHeight="1">
      <c r="A2" s="3" t="inlineStr">
        <is>
          <t>Velg år og måned, sjekk normaltiden for hver ukedag, og før inn start- og sluttid. Marker fridager i kolonnen Fravær. Fleksisaldoen viser timer over eller under normaltiden.</t>
        </is>
      </c>
      <c r="L2" t="inlineStr">
        <is>
          <t>Februar</t>
        </is>
      </c>
    </row>
    <row r="3" ht="6" customHeight="1">
      <c r="L3" t="inlineStr">
        <is>
          <t>Mars</t>
        </is>
      </c>
    </row>
    <row r="4">
      <c r="A4" s="4" t="inlineStr">
        <is>
          <t>Ansatt</t>
        </is>
      </c>
      <c r="C4" s="5" t="n"/>
      <c r="D4" s="6" t="n"/>
      <c r="E4" s="6" t="n"/>
      <c r="F4" s="6" t="n"/>
      <c r="G4" s="4" t="inlineStr">
        <is>
          <t>År</t>
        </is>
      </c>
      <c r="H4" s="7" t="n">
        <v>2026</v>
      </c>
      <c r="I4" s="8" t="inlineStr">
        <is>
          <t>Måned</t>
        </is>
      </c>
      <c r="J4" s="9" t="inlineStr">
        <is>
          <t>Januar</t>
        </is>
      </c>
      <c r="L4" t="inlineStr">
        <is>
          <t>April</t>
        </is>
      </c>
    </row>
    <row r="5" ht="24" customHeight="1">
      <c r="A5" s="4" t="inlineStr">
        <is>
          <t>Leder</t>
        </is>
      </c>
      <c r="C5" s="5" t="n"/>
      <c r="D5" s="6" t="n"/>
      <c r="E5" s="6" t="n"/>
      <c r="F5" s="6" t="n"/>
      <c r="G5" s="10" t="inlineStr">
        <is>
          <t>Saldo fra forrige måned (t)</t>
        </is>
      </c>
      <c r="H5" s="11" t="n"/>
      <c r="L5" t="inlineStr">
        <is>
          <t>Mai</t>
        </is>
      </c>
    </row>
    <row r="6">
      <c r="A6" s="4" t="inlineStr">
        <is>
          <t>Firma / arbeidssted</t>
        </is>
      </c>
      <c r="C6" s="5" t="n"/>
      <c r="D6" s="6" t="n"/>
      <c r="E6" s="6" t="n"/>
      <c r="F6" s="6" t="n"/>
      <c r="L6" t="inlineStr">
        <is>
          <t>Juni</t>
        </is>
      </c>
    </row>
    <row r="7" ht="16" customHeight="1">
      <c r="C7" s="12" t="n">
        <v>45292</v>
      </c>
      <c r="D7" s="12" t="n">
        <v>45293</v>
      </c>
      <c r="E7" s="12" t="n">
        <v>45294</v>
      </c>
      <c r="F7" s="12" t="n">
        <v>45295</v>
      </c>
      <c r="G7" s="12" t="n">
        <v>45296</v>
      </c>
      <c r="H7" s="12" t="n">
        <v>45297</v>
      </c>
      <c r="I7" s="12" t="n">
        <v>45298</v>
      </c>
      <c r="L7" t="inlineStr">
        <is>
          <t>Juli</t>
        </is>
      </c>
    </row>
    <row r="8" ht="20" customHeight="1">
      <c r="A8" s="10" t="inlineStr">
        <is>
          <t>Normaltid per dag</t>
        </is>
      </c>
      <c r="C8" s="13" t="n">
        <v>7.5</v>
      </c>
      <c r="D8" s="13" t="n">
        <v>7.5</v>
      </c>
      <c r="E8" s="13" t="n">
        <v>7.5</v>
      </c>
      <c r="F8" s="13" t="n">
        <v>7.5</v>
      </c>
      <c r="G8" s="13" t="n">
        <v>7.5</v>
      </c>
      <c r="H8" s="13" t="n">
        <v>0</v>
      </c>
      <c r="I8" s="13" t="n">
        <v>0</v>
      </c>
      <c r="J8" s="14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5" t="inlineStr">
        <is>
          <t>Dato</t>
        </is>
      </c>
      <c r="B10" s="15" t="inlineStr">
        <is>
          <t>Dag</t>
        </is>
      </c>
      <c r="C10" s="15" t="inlineStr">
        <is>
          <t>Start</t>
        </is>
      </c>
      <c r="D10" s="15" t="inlineStr">
        <is>
          <t>Slutt</t>
        </is>
      </c>
      <c r="E10" s="15" t="inlineStr">
        <is>
          <t>Pause (min)</t>
        </is>
      </c>
      <c r="F10" s="15" t="inlineStr">
        <is>
          <t>Arbeidet</t>
        </is>
      </c>
      <c r="G10" s="15" t="inlineStr">
        <is>
          <t>Fravær</t>
        </is>
      </c>
      <c r="H10" s="15" t="inlineStr">
        <is>
          <t>Norm</t>
        </is>
      </c>
      <c r="I10" s="15" t="inlineStr">
        <is>
          <t>+/−</t>
        </is>
      </c>
      <c r="J10" s="15" t="inlineStr">
        <is>
          <t>Merknader</t>
        </is>
      </c>
      <c r="L10" t="inlineStr">
        <is>
          <t>Oktober</t>
        </is>
      </c>
    </row>
    <row r="11" ht="17.5" customHeight="1">
      <c r="A11" s="16">
        <f>IF(OR($H$4="",$L$13=""),"",IF(1&gt;DAY(DATE($H$4,$L$13+1,0)),"",DATE($H$4,$L$13,1)))</f>
        <v/>
      </c>
      <c r="B11" s="17">
        <f>IF(A11="","",A11)</f>
        <v/>
      </c>
      <c r="C11" s="18" t="n"/>
      <c r="D11" s="18" t="n"/>
      <c r="E11" s="19" t="n"/>
      <c r="F11" s="20">
        <f>IF(OR(C11="",D11=""),"",ROUND(MAX(0,MOD(D11-C11,1)*24-N(E11)/60),2))</f>
        <v/>
      </c>
      <c r="G11" s="21" t="n"/>
      <c r="H11" s="22">
        <f>IF(A11="","",INDEX($C$8:$I$8,WEEKDAY(A11,2)))</f>
        <v/>
      </c>
      <c r="I11" s="23">
        <f>IF(OR(A11="",AND(F11="",G11="")),"",N(F11)+IF(G11&lt;&gt;"",MAX(0,H11-N(F11)),0)-H11)</f>
        <v/>
      </c>
      <c r="J11" s="24" t="n"/>
      <c r="L11" t="inlineStr">
        <is>
          <t>November</t>
        </is>
      </c>
    </row>
    <row r="12" ht="17.5" customHeight="1">
      <c r="A12" s="16">
        <f>IF(OR($H$4="",$L$13=""),"",IF(2&gt;DAY(DATE($H$4,$L$13+1,0)),"",DATE($H$4,$L$13,2)))</f>
        <v/>
      </c>
      <c r="B12" s="17">
        <f>IF(A12="","",A12)</f>
        <v/>
      </c>
      <c r="C12" s="18" t="n"/>
      <c r="D12" s="18" t="n"/>
      <c r="E12" s="19" t="n"/>
      <c r="F12" s="20">
        <f>IF(OR(C12="",D12=""),"",ROUND(MAX(0,MOD(D12-C12,1)*24-N(E12)/60),2))</f>
        <v/>
      </c>
      <c r="G12" s="21" t="n"/>
      <c r="H12" s="22">
        <f>IF(A12="","",INDEX($C$8:$I$8,WEEKDAY(A12,2)))</f>
        <v/>
      </c>
      <c r="I12" s="23">
        <f>IF(OR(A12="",AND(F12="",G12="")),"",N(F12)+IF(G12&lt;&gt;"",MAX(0,H12-N(F12)),0)-H12)</f>
        <v/>
      </c>
      <c r="J12" s="24" t="n"/>
      <c r="L12" t="inlineStr">
        <is>
          <t>Desember</t>
        </is>
      </c>
    </row>
    <row r="13" ht="17.5" customHeight="1">
      <c r="A13" s="16">
        <f>IF(OR($H$4="",$L$13=""),"",IF(3&gt;DAY(DATE($H$4,$L$13+1,0)),"",DATE($H$4,$L$13,3)))</f>
        <v/>
      </c>
      <c r="B13" s="17">
        <f>IF(A13="","",A13)</f>
        <v/>
      </c>
      <c r="C13" s="18" t="n"/>
      <c r="D13" s="18" t="n"/>
      <c r="E13" s="19" t="n"/>
      <c r="F13" s="20">
        <f>IF(OR(C13="",D13=""),"",ROUND(MAX(0,MOD(D13-C13,1)*24-N(E13)/60),2))</f>
        <v/>
      </c>
      <c r="G13" s="21" t="n"/>
      <c r="H13" s="22">
        <f>IF(A13="","",INDEX($C$8:$I$8,WEEKDAY(A13,2)))</f>
        <v/>
      </c>
      <c r="I13" s="23">
        <f>IF(OR(A13="",AND(F13="",G13="")),"",N(F13)+IF(G13&lt;&gt;"",MAX(0,H13-N(F13)),0)-H13)</f>
        <v/>
      </c>
      <c r="J13" s="24" t="n"/>
      <c r="L13">
        <f>IF(ISNUMBER(J4),J4,IFERROR(MATCH(J4,$L$1:$L$12,0),""))</f>
        <v/>
      </c>
    </row>
    <row r="14" ht="17.5" customHeight="1">
      <c r="A14" s="16">
        <f>IF(OR($H$4="",$L$13=""),"",IF(4&gt;DAY(DATE($H$4,$L$13+1,0)),"",DATE($H$4,$L$13,4)))</f>
        <v/>
      </c>
      <c r="B14" s="17">
        <f>IF(A14="","",A14)</f>
        <v/>
      </c>
      <c r="C14" s="18" t="n"/>
      <c r="D14" s="18" t="n"/>
      <c r="E14" s="19" t="n"/>
      <c r="F14" s="20">
        <f>IF(OR(C14="",D14=""),"",ROUND(MAX(0,MOD(D14-C14,1)*24-N(E14)/60),2))</f>
        <v/>
      </c>
      <c r="G14" s="21" t="n"/>
      <c r="H14" s="22">
        <f>IF(A14="","",INDEX($C$8:$I$8,WEEKDAY(A14,2)))</f>
        <v/>
      </c>
      <c r="I14" s="23">
        <f>IF(OR(A14="",AND(F14="",G14="")),"",N(F14)+IF(G14&lt;&gt;"",MAX(0,H14-N(F14)),0)-H14)</f>
        <v/>
      </c>
      <c r="J14" s="24" t="n"/>
    </row>
    <row r="15" ht="17.5" customHeight="1">
      <c r="A15" s="16">
        <f>IF(OR($H$4="",$L$13=""),"",IF(5&gt;DAY(DATE($H$4,$L$13+1,0)),"",DATE($H$4,$L$13,5)))</f>
        <v/>
      </c>
      <c r="B15" s="17">
        <f>IF(A15="","",A15)</f>
        <v/>
      </c>
      <c r="C15" s="18" t="n"/>
      <c r="D15" s="18" t="n"/>
      <c r="E15" s="19" t="n"/>
      <c r="F15" s="20">
        <f>IF(OR(C15="",D15=""),"",ROUND(MAX(0,MOD(D15-C15,1)*24-N(E15)/60),2))</f>
        <v/>
      </c>
      <c r="G15" s="21" t="n"/>
      <c r="H15" s="22">
        <f>IF(A15="","",INDEX($C$8:$I$8,WEEKDAY(A15,2)))</f>
        <v/>
      </c>
      <c r="I15" s="23">
        <f>IF(OR(A15="",AND(F15="",G15="")),"",N(F15)+IF(G15&lt;&gt;"",MAX(0,H15-N(F15)),0)-H15)</f>
        <v/>
      </c>
      <c r="J15" s="24" t="n"/>
    </row>
    <row r="16" ht="17.5" customHeight="1">
      <c r="A16" s="16">
        <f>IF(OR($H$4="",$L$13=""),"",IF(6&gt;DAY(DATE($H$4,$L$13+1,0)),"",DATE($H$4,$L$13,6)))</f>
        <v/>
      </c>
      <c r="B16" s="17">
        <f>IF(A16="","",A16)</f>
        <v/>
      </c>
      <c r="C16" s="18" t="n"/>
      <c r="D16" s="18" t="n"/>
      <c r="E16" s="19" t="n"/>
      <c r="F16" s="20">
        <f>IF(OR(C16="",D16=""),"",ROUND(MAX(0,MOD(D16-C16,1)*24-N(E16)/60),2))</f>
        <v/>
      </c>
      <c r="G16" s="21" t="n"/>
      <c r="H16" s="22">
        <f>IF(A16="","",INDEX($C$8:$I$8,WEEKDAY(A16,2)))</f>
        <v/>
      </c>
      <c r="I16" s="23">
        <f>IF(OR(A16="",AND(F16="",G16="")),"",N(F16)+IF(G16&lt;&gt;"",MAX(0,H16-N(F16)),0)-H16)</f>
        <v/>
      </c>
      <c r="J16" s="24" t="n"/>
    </row>
    <row r="17" ht="17.5" customHeight="1">
      <c r="A17" s="16">
        <f>IF(OR($H$4="",$L$13=""),"",IF(7&gt;DAY(DATE($H$4,$L$13+1,0)),"",DATE($H$4,$L$13,7)))</f>
        <v/>
      </c>
      <c r="B17" s="17">
        <f>IF(A17="","",A17)</f>
        <v/>
      </c>
      <c r="C17" s="18" t="n"/>
      <c r="D17" s="18" t="n"/>
      <c r="E17" s="19" t="n"/>
      <c r="F17" s="20">
        <f>IF(OR(C17="",D17=""),"",ROUND(MAX(0,MOD(D17-C17,1)*24-N(E17)/60),2))</f>
        <v/>
      </c>
      <c r="G17" s="21" t="n"/>
      <c r="H17" s="22">
        <f>IF(A17="","",INDEX($C$8:$I$8,WEEKDAY(A17,2)))</f>
        <v/>
      </c>
      <c r="I17" s="23">
        <f>IF(OR(A17="",AND(F17="",G17="")),"",N(F17)+IF(G17&lt;&gt;"",MAX(0,H17-N(F17)),0)-H17)</f>
        <v/>
      </c>
      <c r="J17" s="24" t="n"/>
    </row>
    <row r="18" ht="17.5" customHeight="1">
      <c r="A18" s="16">
        <f>IF(OR($H$4="",$L$13=""),"",IF(8&gt;DAY(DATE($H$4,$L$13+1,0)),"",DATE($H$4,$L$13,8)))</f>
        <v/>
      </c>
      <c r="B18" s="17">
        <f>IF(A18="","",A18)</f>
        <v/>
      </c>
      <c r="C18" s="18" t="n"/>
      <c r="D18" s="18" t="n"/>
      <c r="E18" s="19" t="n"/>
      <c r="F18" s="20">
        <f>IF(OR(C18="",D18=""),"",ROUND(MAX(0,MOD(D18-C18,1)*24-N(E18)/60),2))</f>
        <v/>
      </c>
      <c r="G18" s="21" t="n"/>
      <c r="H18" s="22">
        <f>IF(A18="","",INDEX($C$8:$I$8,WEEKDAY(A18,2)))</f>
        <v/>
      </c>
      <c r="I18" s="23">
        <f>IF(OR(A18="",AND(F18="",G18="")),"",N(F18)+IF(G18&lt;&gt;"",MAX(0,H18-N(F18)),0)-H18)</f>
        <v/>
      </c>
      <c r="J18" s="24" t="n"/>
    </row>
    <row r="19" ht="17.5" customHeight="1">
      <c r="A19" s="16">
        <f>IF(OR($H$4="",$L$13=""),"",IF(9&gt;DAY(DATE($H$4,$L$13+1,0)),"",DATE($H$4,$L$13,9)))</f>
        <v/>
      </c>
      <c r="B19" s="17">
        <f>IF(A19="","",A19)</f>
        <v/>
      </c>
      <c r="C19" s="18" t="n"/>
      <c r="D19" s="18" t="n"/>
      <c r="E19" s="19" t="n"/>
      <c r="F19" s="20">
        <f>IF(OR(C19="",D19=""),"",ROUND(MAX(0,MOD(D19-C19,1)*24-N(E19)/60),2))</f>
        <v/>
      </c>
      <c r="G19" s="21" t="n"/>
      <c r="H19" s="22">
        <f>IF(A19="","",INDEX($C$8:$I$8,WEEKDAY(A19,2)))</f>
        <v/>
      </c>
      <c r="I19" s="23">
        <f>IF(OR(A19="",AND(F19="",G19="")),"",N(F19)+IF(G19&lt;&gt;"",MAX(0,H19-N(F19)),0)-H19)</f>
        <v/>
      </c>
      <c r="J19" s="24" t="n"/>
    </row>
    <row r="20" ht="17.5" customHeight="1">
      <c r="A20" s="16">
        <f>IF(OR($H$4="",$L$13=""),"",IF(10&gt;DAY(DATE($H$4,$L$13+1,0)),"",DATE($H$4,$L$13,10)))</f>
        <v/>
      </c>
      <c r="B20" s="17">
        <f>IF(A20="","",A20)</f>
        <v/>
      </c>
      <c r="C20" s="18" t="n"/>
      <c r="D20" s="18" t="n"/>
      <c r="E20" s="19" t="n"/>
      <c r="F20" s="20">
        <f>IF(OR(C20="",D20=""),"",ROUND(MAX(0,MOD(D20-C20,1)*24-N(E20)/60),2))</f>
        <v/>
      </c>
      <c r="G20" s="21" t="n"/>
      <c r="H20" s="22">
        <f>IF(A20="","",INDEX($C$8:$I$8,WEEKDAY(A20,2)))</f>
        <v/>
      </c>
      <c r="I20" s="23">
        <f>IF(OR(A20="",AND(F20="",G20="")),"",N(F20)+IF(G20&lt;&gt;"",MAX(0,H20-N(F20)),0)-H20)</f>
        <v/>
      </c>
      <c r="J20" s="24" t="n"/>
    </row>
    <row r="21" ht="17.5" customHeight="1">
      <c r="A21" s="16">
        <f>IF(OR($H$4="",$L$13=""),"",IF(11&gt;DAY(DATE($H$4,$L$13+1,0)),"",DATE($H$4,$L$13,11)))</f>
        <v/>
      </c>
      <c r="B21" s="17">
        <f>IF(A21="","",A21)</f>
        <v/>
      </c>
      <c r="C21" s="18" t="n"/>
      <c r="D21" s="18" t="n"/>
      <c r="E21" s="19" t="n"/>
      <c r="F21" s="20">
        <f>IF(OR(C21="",D21=""),"",ROUND(MAX(0,MOD(D21-C21,1)*24-N(E21)/60),2))</f>
        <v/>
      </c>
      <c r="G21" s="21" t="n"/>
      <c r="H21" s="22">
        <f>IF(A21="","",INDEX($C$8:$I$8,WEEKDAY(A21,2)))</f>
        <v/>
      </c>
      <c r="I21" s="23">
        <f>IF(OR(A21="",AND(F21="",G21="")),"",N(F21)+IF(G21&lt;&gt;"",MAX(0,H21-N(F21)),0)-H21)</f>
        <v/>
      </c>
      <c r="J21" s="24" t="n"/>
    </row>
    <row r="22" ht="17.5" customHeight="1">
      <c r="A22" s="16">
        <f>IF(OR($H$4="",$L$13=""),"",IF(12&gt;DAY(DATE($H$4,$L$13+1,0)),"",DATE($H$4,$L$13,12)))</f>
        <v/>
      </c>
      <c r="B22" s="17">
        <f>IF(A22="","",A22)</f>
        <v/>
      </c>
      <c r="C22" s="18" t="n"/>
      <c r="D22" s="18" t="n"/>
      <c r="E22" s="19" t="n"/>
      <c r="F22" s="20">
        <f>IF(OR(C22="",D22=""),"",ROUND(MAX(0,MOD(D22-C22,1)*24-N(E22)/60),2))</f>
        <v/>
      </c>
      <c r="G22" s="21" t="n"/>
      <c r="H22" s="22">
        <f>IF(A22="","",INDEX($C$8:$I$8,WEEKDAY(A22,2)))</f>
        <v/>
      </c>
      <c r="I22" s="23">
        <f>IF(OR(A22="",AND(F22="",G22="")),"",N(F22)+IF(G22&lt;&gt;"",MAX(0,H22-N(F22)),0)-H22)</f>
        <v/>
      </c>
      <c r="J22" s="24" t="n"/>
    </row>
    <row r="23" ht="17.5" customHeight="1">
      <c r="A23" s="16">
        <f>IF(OR($H$4="",$L$13=""),"",IF(13&gt;DAY(DATE($H$4,$L$13+1,0)),"",DATE($H$4,$L$13,13)))</f>
        <v/>
      </c>
      <c r="B23" s="17">
        <f>IF(A23="","",A23)</f>
        <v/>
      </c>
      <c r="C23" s="18" t="n"/>
      <c r="D23" s="18" t="n"/>
      <c r="E23" s="19" t="n"/>
      <c r="F23" s="20">
        <f>IF(OR(C23="",D23=""),"",ROUND(MAX(0,MOD(D23-C23,1)*24-N(E23)/60),2))</f>
        <v/>
      </c>
      <c r="G23" s="21" t="n"/>
      <c r="H23" s="22">
        <f>IF(A23="","",INDEX($C$8:$I$8,WEEKDAY(A23,2)))</f>
        <v/>
      </c>
      <c r="I23" s="23">
        <f>IF(OR(A23="",AND(F23="",G23="")),"",N(F23)+IF(G23&lt;&gt;"",MAX(0,H23-N(F23)),0)-H23)</f>
        <v/>
      </c>
      <c r="J23" s="24" t="n"/>
    </row>
    <row r="24" ht="17.5" customHeight="1">
      <c r="A24" s="16">
        <f>IF(OR($H$4="",$L$13=""),"",IF(14&gt;DAY(DATE($H$4,$L$13+1,0)),"",DATE($H$4,$L$13,14)))</f>
        <v/>
      </c>
      <c r="B24" s="17">
        <f>IF(A24="","",A24)</f>
        <v/>
      </c>
      <c r="C24" s="18" t="n"/>
      <c r="D24" s="18" t="n"/>
      <c r="E24" s="19" t="n"/>
      <c r="F24" s="20">
        <f>IF(OR(C24="",D24=""),"",ROUND(MAX(0,MOD(D24-C24,1)*24-N(E24)/60),2))</f>
        <v/>
      </c>
      <c r="G24" s="21" t="n"/>
      <c r="H24" s="22">
        <f>IF(A24="","",INDEX($C$8:$I$8,WEEKDAY(A24,2)))</f>
        <v/>
      </c>
      <c r="I24" s="23">
        <f>IF(OR(A24="",AND(F24="",G24="")),"",N(F24)+IF(G24&lt;&gt;"",MAX(0,H24-N(F24)),0)-H24)</f>
        <v/>
      </c>
      <c r="J24" s="24" t="n"/>
    </row>
    <row r="25" ht="17.5" customHeight="1">
      <c r="A25" s="16">
        <f>IF(OR($H$4="",$L$13=""),"",IF(15&gt;DAY(DATE($H$4,$L$13+1,0)),"",DATE($H$4,$L$13,15)))</f>
        <v/>
      </c>
      <c r="B25" s="17">
        <f>IF(A25="","",A25)</f>
        <v/>
      </c>
      <c r="C25" s="18" t="n"/>
      <c r="D25" s="18" t="n"/>
      <c r="E25" s="19" t="n"/>
      <c r="F25" s="20">
        <f>IF(OR(C25="",D25=""),"",ROUND(MAX(0,MOD(D25-C25,1)*24-N(E25)/60),2))</f>
        <v/>
      </c>
      <c r="G25" s="21" t="n"/>
      <c r="H25" s="22">
        <f>IF(A25="","",INDEX($C$8:$I$8,WEEKDAY(A25,2)))</f>
        <v/>
      </c>
      <c r="I25" s="23">
        <f>IF(OR(A25="",AND(F25="",G25="")),"",N(F25)+IF(G25&lt;&gt;"",MAX(0,H25-N(F25)),0)-H25)</f>
        <v/>
      </c>
      <c r="J25" s="24" t="n"/>
    </row>
    <row r="26" ht="17.5" customHeight="1">
      <c r="A26" s="16">
        <f>IF(OR($H$4="",$L$13=""),"",IF(16&gt;DAY(DATE($H$4,$L$13+1,0)),"",DATE($H$4,$L$13,16)))</f>
        <v/>
      </c>
      <c r="B26" s="17">
        <f>IF(A26="","",A26)</f>
        <v/>
      </c>
      <c r="C26" s="18" t="n"/>
      <c r="D26" s="18" t="n"/>
      <c r="E26" s="19" t="n"/>
      <c r="F26" s="20">
        <f>IF(OR(C26="",D26=""),"",ROUND(MAX(0,MOD(D26-C26,1)*24-N(E26)/60),2))</f>
        <v/>
      </c>
      <c r="G26" s="21" t="n"/>
      <c r="H26" s="22">
        <f>IF(A26="","",INDEX($C$8:$I$8,WEEKDAY(A26,2)))</f>
        <v/>
      </c>
      <c r="I26" s="23">
        <f>IF(OR(A26="",AND(F26="",G26="")),"",N(F26)+IF(G26&lt;&gt;"",MAX(0,H26-N(F26)),0)-H26)</f>
        <v/>
      </c>
      <c r="J26" s="24" t="n"/>
    </row>
    <row r="27" ht="17.5" customHeight="1">
      <c r="A27" s="16">
        <f>IF(OR($H$4="",$L$13=""),"",IF(17&gt;DAY(DATE($H$4,$L$13+1,0)),"",DATE($H$4,$L$13,17)))</f>
        <v/>
      </c>
      <c r="B27" s="17">
        <f>IF(A27="","",A27)</f>
        <v/>
      </c>
      <c r="C27" s="18" t="n"/>
      <c r="D27" s="18" t="n"/>
      <c r="E27" s="19" t="n"/>
      <c r="F27" s="20">
        <f>IF(OR(C27="",D27=""),"",ROUND(MAX(0,MOD(D27-C27,1)*24-N(E27)/60),2))</f>
        <v/>
      </c>
      <c r="G27" s="21" t="n"/>
      <c r="H27" s="22">
        <f>IF(A27="","",INDEX($C$8:$I$8,WEEKDAY(A27,2)))</f>
        <v/>
      </c>
      <c r="I27" s="23">
        <f>IF(OR(A27="",AND(F27="",G27="")),"",N(F27)+IF(G27&lt;&gt;"",MAX(0,H27-N(F27)),0)-H27)</f>
        <v/>
      </c>
      <c r="J27" s="24" t="n"/>
    </row>
    <row r="28" ht="17.5" customHeight="1">
      <c r="A28" s="16">
        <f>IF(OR($H$4="",$L$13=""),"",IF(18&gt;DAY(DATE($H$4,$L$13+1,0)),"",DATE($H$4,$L$13,18)))</f>
        <v/>
      </c>
      <c r="B28" s="17">
        <f>IF(A28="","",A28)</f>
        <v/>
      </c>
      <c r="C28" s="18" t="n"/>
      <c r="D28" s="18" t="n"/>
      <c r="E28" s="19" t="n"/>
      <c r="F28" s="20">
        <f>IF(OR(C28="",D28=""),"",ROUND(MAX(0,MOD(D28-C28,1)*24-N(E28)/60),2))</f>
        <v/>
      </c>
      <c r="G28" s="21" t="n"/>
      <c r="H28" s="22">
        <f>IF(A28="","",INDEX($C$8:$I$8,WEEKDAY(A28,2)))</f>
        <v/>
      </c>
      <c r="I28" s="23">
        <f>IF(OR(A28="",AND(F28="",G28="")),"",N(F28)+IF(G28&lt;&gt;"",MAX(0,H28-N(F28)),0)-H28)</f>
        <v/>
      </c>
      <c r="J28" s="24" t="n"/>
    </row>
    <row r="29" ht="17.5" customHeight="1">
      <c r="A29" s="16">
        <f>IF(OR($H$4="",$L$13=""),"",IF(19&gt;DAY(DATE($H$4,$L$13+1,0)),"",DATE($H$4,$L$13,19)))</f>
        <v/>
      </c>
      <c r="B29" s="17">
        <f>IF(A29="","",A29)</f>
        <v/>
      </c>
      <c r="C29" s="18" t="n"/>
      <c r="D29" s="18" t="n"/>
      <c r="E29" s="19" t="n"/>
      <c r="F29" s="20">
        <f>IF(OR(C29="",D29=""),"",ROUND(MAX(0,MOD(D29-C29,1)*24-N(E29)/60),2))</f>
        <v/>
      </c>
      <c r="G29" s="21" t="n"/>
      <c r="H29" s="22">
        <f>IF(A29="","",INDEX($C$8:$I$8,WEEKDAY(A29,2)))</f>
        <v/>
      </c>
      <c r="I29" s="23">
        <f>IF(OR(A29="",AND(F29="",G29="")),"",N(F29)+IF(G29&lt;&gt;"",MAX(0,H29-N(F29)),0)-H29)</f>
        <v/>
      </c>
      <c r="J29" s="24" t="n"/>
    </row>
    <row r="30" ht="17.5" customHeight="1">
      <c r="A30" s="16">
        <f>IF(OR($H$4="",$L$13=""),"",IF(20&gt;DAY(DATE($H$4,$L$13+1,0)),"",DATE($H$4,$L$13,20)))</f>
        <v/>
      </c>
      <c r="B30" s="17">
        <f>IF(A30="","",A30)</f>
        <v/>
      </c>
      <c r="C30" s="18" t="n"/>
      <c r="D30" s="18" t="n"/>
      <c r="E30" s="19" t="n"/>
      <c r="F30" s="20">
        <f>IF(OR(C30="",D30=""),"",ROUND(MAX(0,MOD(D30-C30,1)*24-N(E30)/60),2))</f>
        <v/>
      </c>
      <c r="G30" s="21" t="n"/>
      <c r="H30" s="22">
        <f>IF(A30="","",INDEX($C$8:$I$8,WEEKDAY(A30,2)))</f>
        <v/>
      </c>
      <c r="I30" s="23">
        <f>IF(OR(A30="",AND(F30="",G30="")),"",N(F30)+IF(G30&lt;&gt;"",MAX(0,H30-N(F30)),0)-H30)</f>
        <v/>
      </c>
      <c r="J30" s="24" t="n"/>
    </row>
    <row r="31" ht="17.5" customHeight="1">
      <c r="A31" s="16">
        <f>IF(OR($H$4="",$L$13=""),"",IF(21&gt;DAY(DATE($H$4,$L$13+1,0)),"",DATE($H$4,$L$13,21)))</f>
        <v/>
      </c>
      <c r="B31" s="17">
        <f>IF(A31="","",A31)</f>
        <v/>
      </c>
      <c r="C31" s="18" t="n"/>
      <c r="D31" s="18" t="n"/>
      <c r="E31" s="19" t="n"/>
      <c r="F31" s="20">
        <f>IF(OR(C31="",D31=""),"",ROUND(MAX(0,MOD(D31-C31,1)*24-N(E31)/60),2))</f>
        <v/>
      </c>
      <c r="G31" s="21" t="n"/>
      <c r="H31" s="22">
        <f>IF(A31="","",INDEX($C$8:$I$8,WEEKDAY(A31,2)))</f>
        <v/>
      </c>
      <c r="I31" s="23">
        <f>IF(OR(A31="",AND(F31="",G31="")),"",N(F31)+IF(G31&lt;&gt;"",MAX(0,H31-N(F31)),0)-H31)</f>
        <v/>
      </c>
      <c r="J31" s="24" t="n"/>
    </row>
    <row r="32" ht="17.5" customHeight="1">
      <c r="A32" s="16">
        <f>IF(OR($H$4="",$L$13=""),"",IF(22&gt;DAY(DATE($H$4,$L$13+1,0)),"",DATE($H$4,$L$13,22)))</f>
        <v/>
      </c>
      <c r="B32" s="17">
        <f>IF(A32="","",A32)</f>
        <v/>
      </c>
      <c r="C32" s="18" t="n"/>
      <c r="D32" s="18" t="n"/>
      <c r="E32" s="19" t="n"/>
      <c r="F32" s="20">
        <f>IF(OR(C32="",D32=""),"",ROUND(MAX(0,MOD(D32-C32,1)*24-N(E32)/60),2))</f>
        <v/>
      </c>
      <c r="G32" s="21" t="n"/>
      <c r="H32" s="22">
        <f>IF(A32="","",INDEX($C$8:$I$8,WEEKDAY(A32,2)))</f>
        <v/>
      </c>
      <c r="I32" s="23">
        <f>IF(OR(A32="",AND(F32="",G32="")),"",N(F32)+IF(G32&lt;&gt;"",MAX(0,H32-N(F32)),0)-H32)</f>
        <v/>
      </c>
      <c r="J32" s="24" t="n"/>
    </row>
    <row r="33" ht="17.5" customHeight="1">
      <c r="A33" s="16">
        <f>IF(OR($H$4="",$L$13=""),"",IF(23&gt;DAY(DATE($H$4,$L$13+1,0)),"",DATE($H$4,$L$13,23)))</f>
        <v/>
      </c>
      <c r="B33" s="17">
        <f>IF(A33="","",A33)</f>
        <v/>
      </c>
      <c r="C33" s="18" t="n"/>
      <c r="D33" s="18" t="n"/>
      <c r="E33" s="19" t="n"/>
      <c r="F33" s="20">
        <f>IF(OR(C33="",D33=""),"",ROUND(MAX(0,MOD(D33-C33,1)*24-N(E33)/60),2))</f>
        <v/>
      </c>
      <c r="G33" s="21" t="n"/>
      <c r="H33" s="22">
        <f>IF(A33="","",INDEX($C$8:$I$8,WEEKDAY(A33,2)))</f>
        <v/>
      </c>
      <c r="I33" s="23">
        <f>IF(OR(A33="",AND(F33="",G33="")),"",N(F33)+IF(G33&lt;&gt;"",MAX(0,H33-N(F33)),0)-H33)</f>
        <v/>
      </c>
      <c r="J33" s="24" t="n"/>
    </row>
    <row r="34" ht="17.5" customHeight="1">
      <c r="A34" s="16">
        <f>IF(OR($H$4="",$L$13=""),"",IF(24&gt;DAY(DATE($H$4,$L$13+1,0)),"",DATE($H$4,$L$13,24)))</f>
        <v/>
      </c>
      <c r="B34" s="17">
        <f>IF(A34="","",A34)</f>
        <v/>
      </c>
      <c r="C34" s="18" t="n"/>
      <c r="D34" s="18" t="n"/>
      <c r="E34" s="19" t="n"/>
      <c r="F34" s="20">
        <f>IF(OR(C34="",D34=""),"",ROUND(MAX(0,MOD(D34-C34,1)*24-N(E34)/60),2))</f>
        <v/>
      </c>
      <c r="G34" s="21" t="n"/>
      <c r="H34" s="22">
        <f>IF(A34="","",INDEX($C$8:$I$8,WEEKDAY(A34,2)))</f>
        <v/>
      </c>
      <c r="I34" s="23">
        <f>IF(OR(A34="",AND(F34="",G34="")),"",N(F34)+IF(G34&lt;&gt;"",MAX(0,H34-N(F34)),0)-H34)</f>
        <v/>
      </c>
      <c r="J34" s="24" t="n"/>
    </row>
    <row r="35" ht="17.5" customHeight="1">
      <c r="A35" s="16">
        <f>IF(OR($H$4="",$L$13=""),"",IF(25&gt;DAY(DATE($H$4,$L$13+1,0)),"",DATE($H$4,$L$13,25)))</f>
        <v/>
      </c>
      <c r="B35" s="17">
        <f>IF(A35="","",A35)</f>
        <v/>
      </c>
      <c r="C35" s="18" t="n"/>
      <c r="D35" s="18" t="n"/>
      <c r="E35" s="19" t="n"/>
      <c r="F35" s="20">
        <f>IF(OR(C35="",D35=""),"",ROUND(MAX(0,MOD(D35-C35,1)*24-N(E35)/60),2))</f>
        <v/>
      </c>
      <c r="G35" s="21" t="n"/>
      <c r="H35" s="22">
        <f>IF(A35="","",INDEX($C$8:$I$8,WEEKDAY(A35,2)))</f>
        <v/>
      </c>
      <c r="I35" s="23">
        <f>IF(OR(A35="",AND(F35="",G35="")),"",N(F35)+IF(G35&lt;&gt;"",MAX(0,H35-N(F35)),0)-H35)</f>
        <v/>
      </c>
      <c r="J35" s="24" t="n"/>
    </row>
    <row r="36" ht="17.5" customHeight="1">
      <c r="A36" s="16">
        <f>IF(OR($H$4="",$L$13=""),"",IF(26&gt;DAY(DATE($H$4,$L$13+1,0)),"",DATE($H$4,$L$13,26)))</f>
        <v/>
      </c>
      <c r="B36" s="17">
        <f>IF(A36="","",A36)</f>
        <v/>
      </c>
      <c r="C36" s="18" t="n"/>
      <c r="D36" s="18" t="n"/>
      <c r="E36" s="19" t="n"/>
      <c r="F36" s="20">
        <f>IF(OR(C36="",D36=""),"",ROUND(MAX(0,MOD(D36-C36,1)*24-N(E36)/60),2))</f>
        <v/>
      </c>
      <c r="G36" s="21" t="n"/>
      <c r="H36" s="22">
        <f>IF(A36="","",INDEX($C$8:$I$8,WEEKDAY(A36,2)))</f>
        <v/>
      </c>
      <c r="I36" s="23">
        <f>IF(OR(A36="",AND(F36="",G36="")),"",N(F36)+IF(G36&lt;&gt;"",MAX(0,H36-N(F36)),0)-H36)</f>
        <v/>
      </c>
      <c r="J36" s="24" t="n"/>
    </row>
    <row r="37" ht="17.5" customHeight="1">
      <c r="A37" s="16">
        <f>IF(OR($H$4="",$L$13=""),"",IF(27&gt;DAY(DATE($H$4,$L$13+1,0)),"",DATE($H$4,$L$13,27)))</f>
        <v/>
      </c>
      <c r="B37" s="17">
        <f>IF(A37="","",A37)</f>
        <v/>
      </c>
      <c r="C37" s="18" t="n"/>
      <c r="D37" s="18" t="n"/>
      <c r="E37" s="19" t="n"/>
      <c r="F37" s="20">
        <f>IF(OR(C37="",D37=""),"",ROUND(MAX(0,MOD(D37-C37,1)*24-N(E37)/60),2))</f>
        <v/>
      </c>
      <c r="G37" s="21" t="n"/>
      <c r="H37" s="22">
        <f>IF(A37="","",INDEX($C$8:$I$8,WEEKDAY(A37,2)))</f>
        <v/>
      </c>
      <c r="I37" s="23">
        <f>IF(OR(A37="",AND(F37="",G37="")),"",N(F37)+IF(G37&lt;&gt;"",MAX(0,H37-N(F37)),0)-H37)</f>
        <v/>
      </c>
      <c r="J37" s="24" t="n"/>
    </row>
    <row r="38" ht="17.5" customHeight="1">
      <c r="A38" s="16">
        <f>IF(OR($H$4="",$L$13=""),"",IF(28&gt;DAY(DATE($H$4,$L$13+1,0)),"",DATE($H$4,$L$13,28)))</f>
        <v/>
      </c>
      <c r="B38" s="17">
        <f>IF(A38="","",A38)</f>
        <v/>
      </c>
      <c r="C38" s="18" t="n"/>
      <c r="D38" s="18" t="n"/>
      <c r="E38" s="19" t="n"/>
      <c r="F38" s="20">
        <f>IF(OR(C38="",D38=""),"",ROUND(MAX(0,MOD(D38-C38,1)*24-N(E38)/60),2))</f>
        <v/>
      </c>
      <c r="G38" s="21" t="n"/>
      <c r="H38" s="22">
        <f>IF(A38="","",INDEX($C$8:$I$8,WEEKDAY(A38,2)))</f>
        <v/>
      </c>
      <c r="I38" s="23">
        <f>IF(OR(A38="",AND(F38="",G38="")),"",N(F38)+IF(G38&lt;&gt;"",MAX(0,H38-N(F38)),0)-H38)</f>
        <v/>
      </c>
      <c r="J38" s="24" t="n"/>
    </row>
    <row r="39" ht="17.5" customHeight="1">
      <c r="A39" s="16">
        <f>IF(OR($H$4="",$L$13=""),"",IF(29&gt;DAY(DATE($H$4,$L$13+1,0)),"",DATE($H$4,$L$13,29)))</f>
        <v/>
      </c>
      <c r="B39" s="17">
        <f>IF(A39="","",A39)</f>
        <v/>
      </c>
      <c r="C39" s="18" t="n"/>
      <c r="D39" s="18" t="n"/>
      <c r="E39" s="19" t="n"/>
      <c r="F39" s="20">
        <f>IF(OR(C39="",D39=""),"",ROUND(MAX(0,MOD(D39-C39,1)*24-N(E39)/60),2))</f>
        <v/>
      </c>
      <c r="G39" s="21" t="n"/>
      <c r="H39" s="22">
        <f>IF(A39="","",INDEX($C$8:$I$8,WEEKDAY(A39,2)))</f>
        <v/>
      </c>
      <c r="I39" s="23">
        <f>IF(OR(A39="",AND(F39="",G39="")),"",N(F39)+IF(G39&lt;&gt;"",MAX(0,H39-N(F39)),0)-H39)</f>
        <v/>
      </c>
      <c r="J39" s="24" t="n"/>
    </row>
    <row r="40" ht="17.5" customHeight="1">
      <c r="A40" s="16">
        <f>IF(OR($H$4="",$L$13=""),"",IF(30&gt;DAY(DATE($H$4,$L$13+1,0)),"",DATE($H$4,$L$13,30)))</f>
        <v/>
      </c>
      <c r="B40" s="17">
        <f>IF(A40="","",A40)</f>
        <v/>
      </c>
      <c r="C40" s="18" t="n"/>
      <c r="D40" s="18" t="n"/>
      <c r="E40" s="19" t="n"/>
      <c r="F40" s="20">
        <f>IF(OR(C40="",D40=""),"",ROUND(MAX(0,MOD(D40-C40,1)*24-N(E40)/60),2))</f>
        <v/>
      </c>
      <c r="G40" s="21" t="n"/>
      <c r="H40" s="22">
        <f>IF(A40="","",INDEX($C$8:$I$8,WEEKDAY(A40,2)))</f>
        <v/>
      </c>
      <c r="I40" s="23">
        <f>IF(OR(A40="",AND(F40="",G40="")),"",N(F40)+IF(G40&lt;&gt;"",MAX(0,H40-N(F40)),0)-H40)</f>
        <v/>
      </c>
      <c r="J40" s="24" t="n"/>
    </row>
    <row r="41" ht="17.5" customHeight="1">
      <c r="A41" s="16">
        <f>IF(OR($H$4="",$L$13=""),"",IF(31&gt;DAY(DATE($H$4,$L$13+1,0)),"",DATE($H$4,$L$13,31)))</f>
        <v/>
      </c>
      <c r="B41" s="17">
        <f>IF(A41="","",A41)</f>
        <v/>
      </c>
      <c r="C41" s="18" t="n"/>
      <c r="D41" s="18" t="n"/>
      <c r="E41" s="19" t="n"/>
      <c r="F41" s="20">
        <f>IF(OR(C41="",D41=""),"",ROUND(MAX(0,MOD(D41-C41,1)*24-N(E41)/60),2))</f>
        <v/>
      </c>
      <c r="G41" s="21" t="n"/>
      <c r="H41" s="22">
        <f>IF(A41="","",INDEX($C$8:$I$8,WEEKDAY(A41,2)))</f>
        <v/>
      </c>
      <c r="I41" s="23">
        <f>IF(OR(A41="",AND(F41="",G41="")),"",N(F41)+IF(G41&lt;&gt;"",MAX(0,H41-N(F41)),0)-H41)</f>
        <v/>
      </c>
      <c r="J41" s="24" t="n"/>
    </row>
    <row r="42" ht="4" customHeight="1"/>
    <row r="43" ht="24" customHeight="1">
      <c r="A43" s="25" t="inlineStr">
        <is>
          <t>Timer totalt</t>
        </is>
      </c>
      <c r="B43" s="26" t="n"/>
      <c r="C43" s="26" t="n"/>
      <c r="D43" s="26" t="n"/>
      <c r="E43" s="26" t="n"/>
      <c r="F43" s="27">
        <f>SUM(F11:F41)</f>
        <v/>
      </c>
      <c r="G43" s="26" t="n"/>
      <c r="H43" s="27">
        <f>SUMPRODUCT(--ISNUMBER(I11:I41),H11:H41)</f>
        <v/>
      </c>
      <c r="I43" s="28">
        <f>SUM(I11:I41)</f>
        <v/>
      </c>
      <c r="J43" s="26" t="n"/>
    </row>
    <row r="44">
      <c r="A44" s="29" t="inlineStr">
        <is>
          <t>Månedsoppsummering</t>
        </is>
      </c>
      <c r="G44" s="29" t="inlineStr">
        <is>
          <t>Fraværsdager</t>
        </is>
      </c>
    </row>
    <row r="45" ht="19" customHeight="1">
      <c r="A45" s="30" t="inlineStr">
        <is>
          <t>Arbeidede timer</t>
        </is>
      </c>
      <c r="B45" s="31" t="n"/>
      <c r="C45" s="31" t="n"/>
      <c r="D45" s="31" t="n"/>
      <c r="E45" s="31" t="n"/>
      <c r="F45" s="32">
        <f>F43</f>
        <v/>
      </c>
      <c r="G45" s="33" t="inlineStr">
        <is>
          <t>Ferie</t>
        </is>
      </c>
      <c r="H45" s="34">
        <f>COUNTIF($G$11:$G$41,G45)</f>
        <v/>
      </c>
    </row>
    <row r="46" ht="19" customHeight="1">
      <c r="A46" s="30" t="inlineStr">
        <is>
          <t>Godskrevne fraværstimer</t>
        </is>
      </c>
      <c r="B46" s="31" t="n"/>
      <c r="C46" s="31" t="n"/>
      <c r="D46" s="31" t="n"/>
      <c r="E46" s="31" t="n"/>
      <c r="F46" s="32">
        <f>I43-F43+SUMPRODUCT(--ISNUMBER(I11:I41),H11:H41)</f>
        <v/>
      </c>
      <c r="G46" s="35" t="inlineStr">
        <is>
          <t>Syk</t>
        </is>
      </c>
      <c r="H46" s="34">
        <f>COUNTIF($G$11:$G$41,G46)</f>
        <v/>
      </c>
    </row>
    <row r="47" ht="19" customHeight="1">
      <c r="A47" s="30" t="inlineStr">
        <is>
          <t>Normaltid</t>
        </is>
      </c>
      <c r="B47" s="31" t="n"/>
      <c r="C47" s="31" t="n"/>
      <c r="D47" s="31" t="n"/>
      <c r="E47" s="31" t="n"/>
      <c r="F47" s="32">
        <f>SUMPRODUCT(--ISNUMBER(I11:I41),H11:H41)</f>
        <v/>
      </c>
      <c r="G47" s="36" t="inlineStr">
        <is>
          <t>Helligdag</t>
        </is>
      </c>
      <c r="H47" s="34">
        <f>COUNTIF($G$11:$G$41,G47)</f>
        <v/>
      </c>
    </row>
    <row r="48" ht="19" customHeight="1">
      <c r="A48" s="30" t="inlineStr">
        <is>
          <t>Saldo denne måneden</t>
        </is>
      </c>
      <c r="B48" s="31" t="n"/>
      <c r="C48" s="31" t="n"/>
      <c r="D48" s="31" t="n"/>
      <c r="E48" s="31" t="n"/>
      <c r="F48" s="37">
        <f>I43</f>
        <v/>
      </c>
      <c r="G48" s="38" t="inlineStr">
        <is>
          <t>Annet lønnet fravær</t>
        </is>
      </c>
      <c r="H48" s="34">
        <f>COUNTIF($G$11:$G$41,G48)</f>
        <v/>
      </c>
    </row>
    <row r="49" ht="19" customHeight="1">
      <c r="A49" s="30" t="inlineStr">
        <is>
          <t>Saldo fra forrige måned (t)</t>
        </is>
      </c>
      <c r="B49" s="31" t="n"/>
      <c r="C49" s="31" t="n"/>
      <c r="D49" s="31" t="n"/>
      <c r="E49" s="31" t="n"/>
      <c r="F49" s="37">
        <f>N(H5)</f>
        <v/>
      </c>
      <c r="G49" s="39" t="inlineStr">
        <is>
          <t>Ulønnet permisjon</t>
        </is>
      </c>
      <c r="H49" s="34">
        <f>COUNTIF($G$11:$G$41,G49)</f>
        <v/>
      </c>
    </row>
    <row r="50" ht="19" customHeight="1">
      <c r="A50" s="30" t="inlineStr">
        <is>
          <t>Arbeidsdager</t>
        </is>
      </c>
      <c r="B50" s="31" t="n"/>
      <c r="C50" s="31" t="n"/>
      <c r="D50" s="31" t="n"/>
      <c r="E50" s="31" t="n"/>
      <c r="F50" s="40">
        <f>COUNT(F11:F41)</f>
        <v/>
      </c>
    </row>
    <row r="51" ht="19" customHeight="1">
      <c r="A51" s="41" t="inlineStr">
        <is>
          <t>Saldo til neste måned</t>
        </is>
      </c>
      <c r="B51" s="31" t="n"/>
      <c r="C51" s="31" t="n"/>
      <c r="D51" s="31" t="n"/>
      <c r="E51" s="31" t="n"/>
      <c r="F51" s="42">
        <f>I43+N(H5)</f>
        <v/>
      </c>
    </row>
    <row r="53" ht="30" customHeight="1">
      <c r="A53" s="43" t="n"/>
      <c r="B53" s="43" t="n"/>
      <c r="C53" s="43" t="n"/>
      <c r="D53" s="43" t="n"/>
      <c r="E53" s="43" t="n"/>
      <c r="G53" s="43" t="n"/>
      <c r="H53" s="43" t="n"/>
      <c r="I53" s="43" t="n"/>
      <c r="J53" s="43" t="n"/>
    </row>
    <row r="54">
      <c r="A54" s="44" t="inlineStr">
        <is>
          <t>Ansattes signatur og dato</t>
        </is>
      </c>
      <c r="G54" s="44" t="inlineStr">
        <is>
          <t>Leders signatur og dato</t>
        </is>
      </c>
    </row>
    <row r="56">
      <c r="A56" s="45" t="inlineStr">
        <is>
          <t>Gratis mal fra EasyHours · easyhours.no — stemple inn fra mobilen eller et felles nettbrett i stedet for papir.</t>
        </is>
      </c>
    </row>
  </sheetData>
  <mergeCells count="20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  <mergeCell ref="A2:G2"/>
  </mergeCells>
  <conditionalFormatting sqref="G11:G41">
    <cfRule type="expression" priority="1" dxfId="0" stopIfTrue="1">
      <formula>$G11=$G$45</formula>
    </cfRule>
    <cfRule type="expression" priority="2" dxfId="1" stopIfTrue="1">
      <formula>$G11=$G$46</formula>
    </cfRule>
    <cfRule type="expression" priority="3" dxfId="2" stopIfTrue="1">
      <formula>$G11=$G$47</formula>
    </cfRule>
    <cfRule type="expression" priority="4" dxfId="3" stopIfTrue="1">
      <formula>$G11=$G$48</formula>
    </cfRule>
    <cfRule type="expression" priority="5" dxfId="4" stopIfTrue="1">
      <formula>$G11=$G$49</formula>
    </cfRule>
  </conditionalFormatting>
  <conditionalFormatting sqref="A11:J41">
    <cfRule type="expression" priority="6" dxfId="5" stopIfTrue="1">
      <formula>$A11=""</formula>
    </cfRule>
    <cfRule type="expression" priority="7" dxfId="6" stopIfTrue="0">
      <formula>IF($A11="",FALSE,$H11=0)</formula>
    </cfRule>
  </conditionalFormatting>
  <conditionalFormatting sqref="I11:I41">
    <cfRule type="expression" priority="8" dxfId="7" stopIfTrue="1">
      <formula>AND(ISNUMBER($I11),$I11&lt;0)</formula>
    </cfRule>
  </conditionalFormatting>
  <dataValidations count="5">
    <dataValidation sqref="J4" showDropDown="0" showInputMessage="1" showErrorMessage="0" allowBlank="1" prompt="Velg en måned" type="list">
      <formula1>=$L$1:$L$12</formula1>
    </dataValidation>
    <dataValidation sqref="H4" showDropDown="0" showInputMessage="0" showErrorMessage="0" allowBlank="1" type="whole" operator="between">
      <formula1>2000</formula1>
      <formula2>2100</formula2>
    </dataValidation>
    <dataValidation sqref="C8:I8" showDropDown="0" showInputMessage="0" showErrorMessage="0" allowBlank="1" type="decimal" operator="between">
      <formula1>0</formula1>
      <formula2>24</formula2>
    </dataValidation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g en årsak, eller la feltet stå tomt på en vanlig arbeid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Månedlig timeliste</dc:title>
  <dc:subject>Gratis mal fra EasyHours · easyhours.no — stemple inn fra mobilen eller et felles nettbrett i stedet for papir.</dc:subject>
  <dcterms:created xsi:type="dcterms:W3CDTF">2026-09-28T22:23:15Z</dcterms:created>
  <dcterms:modified xsi:type="dcterms:W3CDTF">2026-09-28T22:23:15Z</dcterms:modified>
  <cp:lastModifiedBy>EasyHours</cp:lastModifiedBy>
  <cp:keywords>https://easyhours.no/</cp:keywords>
</cp:coreProperties>
</file>